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rtamento OAI\Desktop\PUBLICACIONES FER\"/>
    </mc:Choice>
  </mc:AlternateContent>
  <xr:revisionPtr revIDLastSave="0" documentId="8_{B491EE65-2BAA-42C7-A90C-D221B5911E88}" xr6:coauthVersionLast="47" xr6:coauthVersionMax="47" xr10:uidLastSave="{00000000-0000-0000-0000-000000000000}"/>
  <bookViews>
    <workbookView xWindow="-120" yWindow="-120" windowWidth="29040" windowHeight="15840" firstSheet="1" activeTab="1" xr2:uid="{A612EFE8-C5CE-4F40-BF51-50C6C65EF408}"/>
  </bookViews>
  <sheets>
    <sheet name=" ERF-Rendimiento Financiero" sheetId="4" r:id="rId1"/>
    <sheet name="Balnce General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 ERF-Rendimiento Financiero'!$A$5:$K$37</definedName>
    <definedName name="_xlnm._FilterDatabase" localSheetId="1" hidden="1">'Balnce General'!$B$19:$N$77</definedName>
    <definedName name="_xlnm.Print_Area" localSheetId="0">' ERF-Rendimiento Financiero'!$C$1:$H$49</definedName>
    <definedName name="_xlnm.Print_Area" localSheetId="1">'Balnce General'!$B$2:$G$82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/>
  <c r="F34" i="4"/>
  <c r="K34" i="4" s="1"/>
  <c r="K33" i="4"/>
  <c r="K32" i="4"/>
  <c r="K31" i="4"/>
  <c r="K27" i="4"/>
  <c r="K26" i="4"/>
  <c r="K25" i="4"/>
  <c r="K24" i="4"/>
  <c r="H22" i="4"/>
  <c r="F22" i="4"/>
  <c r="K22" i="4" s="1"/>
  <c r="K21" i="4"/>
  <c r="H21" i="4"/>
  <c r="F21" i="4"/>
  <c r="H20" i="4"/>
  <c r="K20" i="4" s="1"/>
  <c r="H19" i="4"/>
  <c r="F19" i="4"/>
  <c r="K19" i="4" s="1"/>
  <c r="F18" i="4"/>
  <c r="F23" i="4" s="1"/>
  <c r="H17" i="4"/>
  <c r="F17" i="4"/>
  <c r="K17" i="4" s="1"/>
  <c r="K16" i="4"/>
  <c r="H16" i="4"/>
  <c r="F16" i="4"/>
  <c r="H15" i="4"/>
  <c r="H23" i="4" s="1"/>
  <c r="F15" i="4"/>
  <c r="H11" i="4"/>
  <c r="F11" i="4"/>
  <c r="K11" i="4" s="1"/>
  <c r="F10" i="4"/>
  <c r="F12" i="4" s="1"/>
  <c r="H9" i="4"/>
  <c r="F9" i="4"/>
  <c r="K9" i="4" s="1"/>
  <c r="K8" i="4"/>
  <c r="H8" i="4"/>
  <c r="F8" i="4"/>
  <c r="H7" i="4"/>
  <c r="H12" i="4" s="1"/>
  <c r="F7" i="4"/>
  <c r="H5" i="4"/>
  <c r="C3" i="4"/>
  <c r="C1" i="4"/>
  <c r="J75" i="1"/>
  <c r="J73" i="1"/>
  <c r="I72" i="1"/>
  <c r="C72" i="1"/>
  <c r="H71" i="1"/>
  <c r="L71" i="1" s="1"/>
  <c r="L70" i="1"/>
  <c r="J70" i="1"/>
  <c r="F70" i="1"/>
  <c r="C70" i="1"/>
  <c r="L69" i="1"/>
  <c r="J69" i="1"/>
  <c r="F69" i="1"/>
  <c r="C69" i="1"/>
  <c r="H68" i="1"/>
  <c r="F68" i="1"/>
  <c r="L68" i="1" s="1"/>
  <c r="F67" i="1"/>
  <c r="L67" i="1" s="1"/>
  <c r="J66" i="1"/>
  <c r="J65" i="1"/>
  <c r="I64" i="1"/>
  <c r="I74" i="1" s="1"/>
  <c r="L63" i="1"/>
  <c r="J63" i="1"/>
  <c r="H62" i="1"/>
  <c r="F62" i="1"/>
  <c r="L62" i="1" s="1"/>
  <c r="L61" i="1"/>
  <c r="H61" i="1"/>
  <c r="F61" i="1"/>
  <c r="H60" i="1"/>
  <c r="L60" i="1" s="1"/>
  <c r="F60" i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C54" i="1"/>
  <c r="C64" i="1" s="1"/>
  <c r="C74" i="1" s="1"/>
  <c r="L53" i="1"/>
  <c r="J53" i="1"/>
  <c r="F52" i="1"/>
  <c r="L52" i="1" s="1"/>
  <c r="H51" i="1"/>
  <c r="F51" i="1"/>
  <c r="L51" i="1" s="1"/>
  <c r="L50" i="1"/>
  <c r="H50" i="1"/>
  <c r="F50" i="1"/>
  <c r="L49" i="1"/>
  <c r="J49" i="1"/>
  <c r="F49" i="1"/>
  <c r="F48" i="1"/>
  <c r="L48" i="1" s="1"/>
  <c r="L47" i="1"/>
  <c r="F47" i="1"/>
  <c r="F46" i="1"/>
  <c r="F54" i="1" s="1"/>
  <c r="L45" i="1"/>
  <c r="J44" i="1"/>
  <c r="J43" i="1"/>
  <c r="J42" i="1"/>
  <c r="J40" i="1"/>
  <c r="I39" i="1"/>
  <c r="I41" i="1" s="1"/>
  <c r="H38" i="1"/>
  <c r="L38" i="1" s="1"/>
  <c r="F38" i="1"/>
  <c r="H37" i="1"/>
  <c r="F37" i="1"/>
  <c r="L37" i="1" s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L26" i="1"/>
  <c r="J26" i="1"/>
  <c r="F26" i="1"/>
  <c r="H25" i="1"/>
  <c r="L25" i="1" s="1"/>
  <c r="L24" i="1"/>
  <c r="H24" i="1"/>
  <c r="F24" i="1"/>
  <c r="H23" i="1"/>
  <c r="L23" i="1" s="1"/>
  <c r="F23" i="1"/>
  <c r="F22" i="1"/>
  <c r="F29" i="1" s="1"/>
  <c r="H19" i="1"/>
  <c r="F29" i="4" l="1"/>
  <c r="K12" i="4"/>
  <c r="H29" i="4"/>
  <c r="K23" i="4"/>
  <c r="K7" i="4"/>
  <c r="K15" i="4"/>
  <c r="J39" i="1"/>
  <c r="L39" i="1"/>
  <c r="F41" i="1"/>
  <c r="L29" i="1"/>
  <c r="J29" i="1"/>
  <c r="F64" i="1"/>
  <c r="J54" i="1"/>
  <c r="L54" i="1"/>
  <c r="J22" i="1"/>
  <c r="L22" i="1"/>
  <c r="J36" i="1"/>
  <c r="L46" i="1"/>
  <c r="J67" i="1"/>
  <c r="F72" i="1"/>
  <c r="L36" i="1"/>
  <c r="K29" i="4" l="1"/>
  <c r="J41" i="1"/>
  <c r="L41" i="1"/>
  <c r="J72" i="1"/>
  <c r="L72" i="1"/>
  <c r="F74" i="1"/>
  <c r="J74" i="1" s="1"/>
  <c r="J64" i="1"/>
  <c r="L64" i="1"/>
  <c r="N74" i="1" l="1"/>
</calcChain>
</file>

<file path=xl/sharedStrings.xml><?xml version="1.0" encoding="utf-8"?>
<sst xmlns="http://schemas.openxmlformats.org/spreadsheetml/2006/main" count="137" uniqueCount="132">
  <si>
    <t>Balance General</t>
  </si>
  <si>
    <t>Correspondiente al 31 del mes enero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</si>
  <si>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</si>
  <si>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</si>
  <si>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</si>
  <si>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</si>
  <si>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</si>
  <si>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</si>
  <si>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</si>
  <si>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</si>
  <si>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</si>
  <si>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</si>
  <si>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</si>
  <si>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</si>
  <si>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</si>
  <si>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</si>
  <si>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</si>
  <si>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</si>
  <si>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</si>
  <si>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</si>
  <si>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</si>
  <si>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</si>
  <si>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</si>
  <si>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</si>
  <si>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</si>
  <si>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</si>
  <si>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</si>
  <si>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</si>
  <si>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</si>
  <si>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</si>
  <si>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</si>
  <si>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</si>
  <si>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</si>
  <si>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</si>
  <si>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</si>
  <si>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</si>
  <si>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</si>
  <si>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</si>
  <si>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</si>
  <si>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</si>
  <si>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</si>
  <si>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</si>
  <si>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</si>
  <si>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</si>
  <si>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</si>
  <si>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</si>
  <si>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</si>
  <si>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</si>
  <si>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</si>
  <si>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</si>
  <si>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</si>
  <si>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</si>
  <si>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</si>
  <si>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</si>
  <si>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</si>
  <si>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</si>
  <si>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</si>
  <si>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</si>
  <si>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</si>
  <si>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</si>
  <si>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</si>
  <si>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</si>
  <si>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</si>
  <si>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</si>
  <si>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</si>
  <si>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</si>
  <si>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</si>
  <si>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</si>
  <si>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</si>
  <si>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</si>
  <si>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</si>
  <si>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</si>
  <si>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</si>
  <si>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</si>
  <si>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</si>
  <si>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</si>
  <si>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</si>
  <si>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</si>
  <si>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</si>
  <si>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</si>
  <si>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</si>
  <si>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</si>
  <si>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</si>
  <si>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</si>
  <si>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</si>
  <si>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</si>
  <si>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</si>
  <si>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</si>
  <si>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</si>
  <si>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</si>
  <si>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</si>
  <si>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</si>
  <si>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</si>
  <si>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</si>
  <si>
    <t>Las notas en las páginas 7 a 14 son parte integral de estos Estados Financieros.</t>
  </si>
  <si>
    <t>Correspondiente al 31 del mes de enero del año 2023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</si>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</sst>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ACF62E90-1C79-4625-A1DE-DFB0A472BC7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FINANCIEROS%20LIBRE%20ACCESO%202023/Informe%20Financiero%20Ener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>
        <row r="21">
          <cell r="D21">
            <v>1112862</v>
          </cell>
        </row>
        <row r="23">
          <cell r="D23">
            <v>210955438.75</v>
          </cell>
        </row>
        <row r="24">
          <cell r="D24">
            <v>-140163040.84999999</v>
          </cell>
        </row>
        <row r="29">
          <cell r="D29">
            <v>-9885418.4000000004</v>
          </cell>
        </row>
        <row r="30">
          <cell r="D30">
            <v>-361786.94</v>
          </cell>
        </row>
        <row r="39">
          <cell r="D39">
            <v>-650000</v>
          </cell>
        </row>
        <row r="40">
          <cell r="D40">
            <v>-12049097.880000001</v>
          </cell>
        </row>
        <row r="42">
          <cell r="D42">
            <v>-55000</v>
          </cell>
        </row>
        <row r="47">
          <cell r="D47">
            <v>6969166.6300000008</v>
          </cell>
        </row>
        <row r="48">
          <cell r="D48">
            <v>998250</v>
          </cell>
        </row>
        <row r="49">
          <cell r="D49">
            <v>78500</v>
          </cell>
        </row>
        <row r="55">
          <cell r="D55">
            <v>248000</v>
          </cell>
        </row>
        <row r="56">
          <cell r="D56">
            <v>596617.5</v>
          </cell>
        </row>
        <row r="61">
          <cell r="D61">
            <v>567805.61</v>
          </cell>
        </row>
        <row r="62">
          <cell r="D62">
            <v>571260.11</v>
          </cell>
        </row>
        <row r="63">
          <cell r="D63">
            <v>92296.4</v>
          </cell>
        </row>
        <row r="67">
          <cell r="D67">
            <v>517626.74</v>
          </cell>
        </row>
        <row r="69">
          <cell r="D69">
            <v>155887.88</v>
          </cell>
        </row>
        <row r="70">
          <cell r="D70">
            <v>509677.85000000003</v>
          </cell>
        </row>
        <row r="71">
          <cell r="D71">
            <v>35362</v>
          </cell>
        </row>
        <row r="72">
          <cell r="D72">
            <v>4170</v>
          </cell>
        </row>
        <row r="74">
          <cell r="D74">
            <v>15820</v>
          </cell>
        </row>
        <row r="77">
          <cell r="D77">
            <v>1072450</v>
          </cell>
        </row>
        <row r="80">
          <cell r="D80">
            <v>598.5</v>
          </cell>
        </row>
        <row r="90">
          <cell r="D90">
            <v>33514.54</v>
          </cell>
        </row>
        <row r="95">
          <cell r="D95">
            <v>33894</v>
          </cell>
        </row>
        <row r="97">
          <cell r="D97">
            <v>3478.28</v>
          </cell>
        </row>
        <row r="110">
          <cell r="D110">
            <v>554700</v>
          </cell>
        </row>
        <row r="140">
          <cell r="D140">
            <v>13216.95</v>
          </cell>
        </row>
        <row r="165">
          <cell r="D165">
            <v>469880</v>
          </cell>
        </row>
        <row r="166">
          <cell r="D166">
            <v>2312182.9300000002</v>
          </cell>
        </row>
      </sheetData>
      <sheetData sheetId="3">
        <row r="8">
          <cell r="F8">
            <v>650000</v>
          </cell>
        </row>
      </sheetData>
      <sheetData sheetId="4">
        <row r="13">
          <cell r="G13">
            <v>27301926.220000003</v>
          </cell>
        </row>
        <row r="18">
          <cell r="G18">
            <v>3569792</v>
          </cell>
        </row>
        <row r="19">
          <cell r="G19">
            <v>-3100258.0399999972</v>
          </cell>
        </row>
      </sheetData>
      <sheetData sheetId="5">
        <row r="63">
          <cell r="C63">
            <v>17808731.739999998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E4AA-36A2-4F79-92E6-B03D69302D4B}">
  <sheetPr filterMode="1"/>
  <dimension ref="A1:N48"/>
  <sheetViews>
    <sheetView view="pageBreakPreview" topLeftCell="C1" zoomScaleSheetLayoutView="100" workbookViewId="0">
      <selection activeCell="F40" sqref="F40"/>
    </sheetView>
  </sheetViews>
  <sheetFormatPr baseColWidth="10" defaultColWidth="11.42578125" defaultRowHeight="15" x14ac:dyDescent="0.25"/>
  <cols>
    <col min="1" max="1" width="5.42578125" style="4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74" t="str">
        <f>'[1] ERF-Rendimiento Financiero'!C3</f>
        <v>Estado de Rendimiento Financiero</v>
      </c>
      <c r="D1" s="74"/>
      <c r="E1" s="74"/>
      <c r="F1" s="74"/>
      <c r="G1" s="74"/>
      <c r="H1" s="74"/>
    </row>
    <row r="2" spans="1:13" ht="15" customHeight="1" x14ac:dyDescent="0.25">
      <c r="C2" s="72" t="s">
        <v>95</v>
      </c>
      <c r="D2" s="72"/>
      <c r="E2" s="72"/>
      <c r="F2" s="72"/>
      <c r="G2" s="72"/>
      <c r="H2" s="60"/>
    </row>
    <row r="3" spans="1:13" ht="15" customHeight="1" x14ac:dyDescent="0.25">
      <c r="C3" s="72" t="str">
        <f>'[1] ERF-Rendimiento Financiero'!C5</f>
        <v>(Valores en RD$)</v>
      </c>
      <c r="D3" s="72"/>
      <c r="E3" s="72"/>
      <c r="F3" s="72"/>
      <c r="G3" s="72"/>
      <c r="H3" s="72"/>
    </row>
    <row r="4" spans="1:13" ht="15" customHeight="1" x14ac:dyDescent="0.25">
      <c r="C4" s="6"/>
      <c r="D4" s="6"/>
      <c r="E4" s="6"/>
      <c r="F4" s="7"/>
      <c r="G4" s="7"/>
      <c r="H4" s="7"/>
    </row>
    <row r="5" spans="1:13" ht="36" customHeight="1" x14ac:dyDescent="0.25">
      <c r="C5" s="7"/>
      <c r="D5" s="7"/>
      <c r="E5" s="7"/>
      <c r="F5" s="68"/>
      <c r="G5" s="68"/>
      <c r="H5" s="68">
        <f>+'[2]ESF - Situación Financiera'!H19</f>
        <v>2021</v>
      </c>
    </row>
    <row r="6" spans="1:13" ht="15.75" x14ac:dyDescent="0.25">
      <c r="C6" s="6" t="s">
        <v>96</v>
      </c>
      <c r="D6" s="6"/>
      <c r="E6" s="6"/>
      <c r="F6" s="8"/>
      <c r="G6" s="69"/>
      <c r="H6" s="14"/>
      <c r="K6" s="17"/>
    </row>
    <row r="7" spans="1:13" hidden="1" x14ac:dyDescent="0.25">
      <c r="A7" s="4" t="s">
        <v>97</v>
      </c>
      <c r="C7" s="1" t="s">
        <v>98</v>
      </c>
      <c r="F7" s="17" t="e">
        <f>-SUMIF('[2]BC Balance Comprobación'!A:A,' ERF-Rendimiento Financiero'!A7,'[2]BC Balance Comprobación'!D:D)</f>
        <v>#VALUE!</v>
      </c>
      <c r="G7" s="17"/>
      <c r="H7" s="17" t="e">
        <f>-SUMIF('[2]BC Balance Comprobación'!A:A,' ERF-Rendimiento Financiero'!A7,'[2]BC Balance Comprobación'!F:F)</f>
        <v>#VALUE!</v>
      </c>
      <c r="K7" s="17" t="e">
        <f>+F7+H7</f>
        <v>#VALUE!</v>
      </c>
    </row>
    <row r="8" spans="1:13" ht="15.75" x14ac:dyDescent="0.25">
      <c r="A8" s="4" t="s">
        <v>99</v>
      </c>
      <c r="C8" s="7" t="s">
        <v>100</v>
      </c>
      <c r="D8" s="7"/>
      <c r="E8" s="7"/>
      <c r="F8" s="8">
        <f>-'[3]BC Balance Comprobación'!D39</f>
        <v>650000</v>
      </c>
      <c r="G8" s="8"/>
      <c r="H8" s="8" t="e">
        <f>-SUMIF('[2]BC Balance Comprobación'!A:A,' ERF-Rendimiento Financiero'!A8,'[2]BC Balance Comprobación'!F:F)</f>
        <v>#VALUE!</v>
      </c>
      <c r="K8" s="17" t="e">
        <f>+F8+H8</f>
        <v>#VALUE!</v>
      </c>
    </row>
    <row r="9" spans="1:13" ht="15.75" x14ac:dyDescent="0.25">
      <c r="A9" s="4" t="s">
        <v>101</v>
      </c>
      <c r="C9" s="7" t="s">
        <v>102</v>
      </c>
      <c r="D9" s="7"/>
      <c r="E9" s="7"/>
      <c r="F9" s="8">
        <f>-'[3]BC Balance Comprobación'!D40</f>
        <v>12049097.880000001</v>
      </c>
      <c r="G9" s="8"/>
      <c r="H9" s="8" t="e">
        <f>-SUMIF('[2]BC Balance Comprobación'!A:A,' ERF-Rendimiento Financiero'!A9,'[2]BC Balance Comprobación'!F:F)</f>
        <v>#VALUE!</v>
      </c>
      <c r="K9" s="17" t="e">
        <f>+F9+H9</f>
        <v>#VALUE!</v>
      </c>
    </row>
    <row r="10" spans="1:13" ht="15.75" x14ac:dyDescent="0.25">
      <c r="C10" s="7" t="s">
        <v>103</v>
      </c>
      <c r="D10" s="7"/>
      <c r="E10" s="7"/>
      <c r="F10" s="8">
        <f>-'[3]BC Balance Comprobación'!D42</f>
        <v>55000</v>
      </c>
      <c r="G10" s="8"/>
      <c r="H10" s="8"/>
      <c r="K10" s="17"/>
    </row>
    <row r="11" spans="1:13" ht="15.75" x14ac:dyDescent="0.25">
      <c r="A11" s="4" t="s">
        <v>104</v>
      </c>
      <c r="C11" s="7" t="s">
        <v>105</v>
      </c>
      <c r="D11" s="7"/>
      <c r="E11" s="7"/>
      <c r="F11" s="25">
        <f>-'[3]BC Balance Comprobación'!D41</f>
        <v>0</v>
      </c>
      <c r="G11" s="8"/>
      <c r="H11" s="25" t="e">
        <f>-SUMIF('[2]BC Balance Comprobación'!A:A,' ERF-Rendimiento Financiero'!A11,'[2]BC Balance Comprobación'!F:F)</f>
        <v>#VALUE!</v>
      </c>
      <c r="K11" s="17" t="e">
        <f>+F11+H11</f>
        <v>#VALUE!</v>
      </c>
    </row>
    <row r="12" spans="1:13" ht="15.75" x14ac:dyDescent="0.25">
      <c r="C12" s="60" t="s">
        <v>106</v>
      </c>
      <c r="D12" s="60"/>
      <c r="E12" s="60"/>
      <c r="F12" s="33">
        <f>+F8+F9+F10+F11</f>
        <v>12754097.880000001</v>
      </c>
      <c r="G12" s="15"/>
      <c r="H12" s="33" t="e">
        <f>SUM(H7:H11)</f>
        <v>#VALUE!</v>
      </c>
      <c r="K12" s="17" t="e">
        <f>+F12+H12</f>
        <v>#VALUE!</v>
      </c>
      <c r="L12" s="35"/>
    </row>
    <row r="13" spans="1:13" ht="18.75" customHeight="1" x14ac:dyDescent="0.25">
      <c r="C13" s="7" t="s">
        <v>40</v>
      </c>
      <c r="D13" s="7"/>
      <c r="E13" s="7"/>
      <c r="F13" s="8"/>
      <c r="G13" s="8"/>
      <c r="H13" s="8"/>
    </row>
    <row r="14" spans="1:13" ht="15.75" x14ac:dyDescent="0.25">
      <c r="C14" s="60" t="s">
        <v>107</v>
      </c>
      <c r="D14" s="60"/>
      <c r="E14" s="60"/>
      <c r="F14" s="18"/>
      <c r="G14" s="18"/>
      <c r="H14" s="18"/>
      <c r="K14" s="17"/>
    </row>
    <row r="15" spans="1:13" ht="15.75" x14ac:dyDescent="0.25">
      <c r="A15" s="4" t="s">
        <v>108</v>
      </c>
      <c r="C15" s="7" t="s">
        <v>109</v>
      </c>
      <c r="D15" s="7"/>
      <c r="E15" s="7"/>
      <c r="F15" s="8">
        <f>+'[3]BC Balance Comprobación'!D47+'[3]BC Balance Comprobación'!D48+'[3]BC Balance Comprobación'!D49+'[3]BC Balance Comprobación'!D55+'[3]BC Balance Comprobación'!D56+'[3]BC Balance Comprobación'!D61+'[3]BC Balance Comprobación'!D62+'[3]BC Balance Comprobación'!D63</f>
        <v>10121896.25</v>
      </c>
      <c r="G15" s="8"/>
      <c r="H15" s="8" t="e">
        <f>SUMIF('[2]BC Balance Comprobación'!A:A,' ERF-Rendimiento Financiero'!A15,'[2]BC Balance Comprobación'!F:F)</f>
        <v>#VALUE!</v>
      </c>
      <c r="J15" s="17"/>
      <c r="K15" s="17" t="e">
        <f t="shared" ref="K15:K27" si="0">+F15+H15</f>
        <v>#VALUE!</v>
      </c>
      <c r="L15" s="17"/>
      <c r="M15" s="17"/>
    </row>
    <row r="16" spans="1:13" ht="15.75" x14ac:dyDescent="0.25">
      <c r="A16" s="4" t="s">
        <v>110</v>
      </c>
      <c r="C16" s="1" t="s">
        <v>111</v>
      </c>
      <c r="F16" s="8">
        <f>+'[3]BC Balance Comprobación'!D67+'[3]BC Balance Comprobación'!D69+'[3]BC Balance Comprobación'!D70+'[3]BC Balance Comprobación'!D71+'[3]BC Balance Comprobación'!D72+'[3]BC Balance Comprobación'!D74+'[3]BC Balance Comprobación'!D77+'[3]BC Balance Comprobación'!D80+'[3]BC Balance Comprobación'!D90+'[3]BC Balance Comprobación'!D95+'[3]BC Balance Comprobación'!D97</f>
        <v>2382479.7899999996</v>
      </c>
      <c r="G16" s="17"/>
      <c r="H16" s="17" t="e">
        <f>SUMIF('[2]BC Balance Comprobación'!A:A,' ERF-Rendimiento Financiero'!A16,'[2]BC Balance Comprobación'!F:F)</f>
        <v>#VALUE!</v>
      </c>
      <c r="K16" s="17" t="e">
        <f t="shared" si="0"/>
        <v>#VALUE!</v>
      </c>
    </row>
    <row r="17" spans="1:14" ht="15.75" x14ac:dyDescent="0.25">
      <c r="A17" s="4" t="s">
        <v>112</v>
      </c>
      <c r="C17" s="7" t="s">
        <v>113</v>
      </c>
      <c r="D17" s="7"/>
      <c r="E17" s="7"/>
      <c r="F17" s="8">
        <f>+'[3]BC Balance Comprobación'!D110+'[3]BC Balance Comprobación'!D111+'[3]BC Balance Comprobación'!D112+'[3]BC Balance Comprobación'!D113+'[3]BC Balance Comprobación'!D114+'[3]BC Balance Comprobación'!D115+'[3]BC Balance Comprobación'!D117+'[3]BC Balance Comprobación'!D118+'[3]BC Balance Comprobación'!D119+'[3]BC Balance Comprobación'!D120+'[3]BC Balance Comprobación'!D122+'[3]BC Balance Comprobación'!D123+'[3]BC Balance Comprobación'!D124+'[3]BC Balance Comprobación'!D125+'[3]BC Balance Comprobación'!D126+'[3]BC Balance Comprobación'!D128+'[3]BC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Comprobación'!D138+'[3]BC Balance Comprobación'!D139+'[3]BC Balance Comprobación'!D140+'[3]BC Balance Comprobación'!D141+'[3]BC Balance Comprobación'!D143+'[3]BC Balance Comprobación'!D144+'[3]BC Balance Comprobación'!D146+'[3]BC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</f>
        <v>567916.94999999995</v>
      </c>
      <c r="G17" s="8"/>
      <c r="H17" s="8" t="e">
        <f>SUMIF('[2]BC Balance Comprobación'!A:A,' ERF-Rendimiento Financiero'!A17,'[2]BC Balance Comprobación'!F:F)</f>
        <v>#VALUE!</v>
      </c>
      <c r="J17" s="35"/>
      <c r="K17" s="17" t="e">
        <f t="shared" si="0"/>
        <v>#VALUE!</v>
      </c>
      <c r="L17" s="19"/>
      <c r="M17" s="35"/>
      <c r="N17" s="70"/>
    </row>
    <row r="18" spans="1:14" ht="15.75" x14ac:dyDescent="0.25">
      <c r="C18" s="7" t="s">
        <v>114</v>
      </c>
      <c r="D18" s="7"/>
      <c r="E18" s="7"/>
      <c r="F18" s="8">
        <f>+'[3]BC Balance Comprobación'!D165</f>
        <v>469880</v>
      </c>
      <c r="G18" s="8"/>
      <c r="H18" s="8"/>
      <c r="J18" s="35"/>
      <c r="K18" s="17"/>
      <c r="L18" s="19"/>
      <c r="M18" s="35"/>
      <c r="N18" s="70"/>
    </row>
    <row r="19" spans="1:14" ht="15.75" x14ac:dyDescent="0.25">
      <c r="A19" s="4" t="s">
        <v>115</v>
      </c>
      <c r="C19" s="7" t="s">
        <v>116</v>
      </c>
      <c r="D19" s="7"/>
      <c r="E19" s="7"/>
      <c r="F19" s="25">
        <f>'[3]BC Balance Comprobación'!D166</f>
        <v>2312182.9300000002</v>
      </c>
      <c r="G19" s="8"/>
      <c r="H19" s="8" t="e">
        <f>SUMIF('[2]BC Balance Comprobación'!A:A,' ERF-Rendimiento Financiero'!A19,'[2]BC Balance Comprobación'!F:F)</f>
        <v>#VALUE!</v>
      </c>
      <c r="J19" s="17"/>
      <c r="K19" s="17" t="e">
        <f t="shared" si="0"/>
        <v>#VALUE!</v>
      </c>
    </row>
    <row r="20" spans="1:14" ht="15.75" hidden="1" x14ac:dyDescent="0.25">
      <c r="A20" s="4" t="s">
        <v>117</v>
      </c>
      <c r="C20" s="1" t="s">
        <v>118</v>
      </c>
      <c r="F20" s="33"/>
      <c r="G20" s="17"/>
      <c r="H20" s="17" t="e">
        <f>SUMIF('[2]BC Balance Comprobación'!A:A,' ERF-Rendimiento Financiero'!A20,'[2]BC Balance Comprobación'!F:F)</f>
        <v>#VALUE!</v>
      </c>
      <c r="K20" s="17" t="e">
        <f t="shared" si="0"/>
        <v>#VALUE!</v>
      </c>
    </row>
    <row r="21" spans="1:14" ht="15.75" hidden="1" x14ac:dyDescent="0.25">
      <c r="A21" s="4" t="s">
        <v>119</v>
      </c>
      <c r="C21" s="7" t="s">
        <v>120</v>
      </c>
      <c r="D21" s="7"/>
      <c r="E21" s="7"/>
      <c r="F21" s="25">
        <f>'[2]BC Balance Comprobación'!D153</f>
        <v>0</v>
      </c>
      <c r="G21" s="8"/>
      <c r="H21" s="25" t="e">
        <f>SUMIF('[2]BC Balance Comprobación'!A:A,' ERF-Rendimiento Financiero'!A21,'[2]BC Balance Comprobación'!F:F)</f>
        <v>#VALUE!</v>
      </c>
      <c r="J21" s="17"/>
      <c r="K21" s="17" t="e">
        <f t="shared" si="0"/>
        <v>#VALUE!</v>
      </c>
      <c r="L21" s="19"/>
      <c r="N21" s="70"/>
    </row>
    <row r="22" spans="1:14" hidden="1" x14ac:dyDescent="0.25">
      <c r="A22" s="4" t="s">
        <v>121</v>
      </c>
      <c r="C22" s="1" t="s">
        <v>122</v>
      </c>
      <c r="F22" s="17" t="e">
        <f>SUMIF('[2]BC Balance Comprobación'!A:A,' ERF-Rendimiento Financiero'!A22,'[2]BC Balance Comprobación'!D:D)</f>
        <v>#VALUE!</v>
      </c>
      <c r="G22" s="17"/>
      <c r="H22" s="17" t="e">
        <f>SUMIF('[2]BC Balance Comprobación'!A:A,' ERF-Rendimiento Financiero'!A22,'[2]BC Balance Comprobación'!F:F)</f>
        <v>#VALUE!</v>
      </c>
      <c r="K22" s="17" t="e">
        <f t="shared" si="0"/>
        <v>#VALUE!</v>
      </c>
    </row>
    <row r="23" spans="1:14" ht="15.75" x14ac:dyDescent="0.25">
      <c r="C23" s="60" t="s">
        <v>123</v>
      </c>
      <c r="D23" s="60"/>
      <c r="E23" s="60"/>
      <c r="F23" s="15">
        <f>+F15+F16+F17+F18+F19</f>
        <v>15854355.919999998</v>
      </c>
      <c r="G23" s="15"/>
      <c r="H23" s="33" t="e">
        <f>SUM(H15:H22)</f>
        <v>#VALUE!</v>
      </c>
      <c r="J23" s="39"/>
      <c r="K23" s="17" t="e">
        <f t="shared" si="0"/>
        <v>#VALUE!</v>
      </c>
      <c r="L23" s="17"/>
    </row>
    <row r="24" spans="1:14" x14ac:dyDescent="0.25">
      <c r="F24" s="17"/>
      <c r="G24" s="17"/>
      <c r="H24" s="17"/>
      <c r="J24" s="39"/>
      <c r="K24" s="17">
        <f t="shared" si="0"/>
        <v>0</v>
      </c>
    </row>
    <row r="25" spans="1:14" hidden="1" x14ac:dyDescent="0.25">
      <c r="A25" s="4" t="s">
        <v>124</v>
      </c>
      <c r="C25" s="1" t="s">
        <v>125</v>
      </c>
      <c r="F25" s="17">
        <v>0</v>
      </c>
      <c r="G25" s="17"/>
      <c r="H25" s="17">
        <v>0</v>
      </c>
      <c r="K25" s="17">
        <f t="shared" si="0"/>
        <v>0</v>
      </c>
    </row>
    <row r="26" spans="1:14" hidden="1" x14ac:dyDescent="0.25">
      <c r="F26" s="17"/>
      <c r="G26" s="17"/>
      <c r="H26" s="17"/>
      <c r="K26" s="17">
        <f t="shared" si="0"/>
        <v>0</v>
      </c>
    </row>
    <row r="27" spans="1:14" hidden="1" x14ac:dyDescent="0.25">
      <c r="A27" s="4" t="s">
        <v>126</v>
      </c>
      <c r="C27" s="1" t="s">
        <v>127</v>
      </c>
      <c r="F27" s="17">
        <v>0</v>
      </c>
      <c r="G27" s="17"/>
      <c r="H27" s="17">
        <v>0</v>
      </c>
      <c r="K27" s="17">
        <f t="shared" si="0"/>
        <v>0</v>
      </c>
    </row>
    <row r="28" spans="1:14" ht="15.75" x14ac:dyDescent="0.25">
      <c r="C28" s="7"/>
      <c r="D28" s="7"/>
      <c r="E28" s="7"/>
      <c r="F28" s="8"/>
      <c r="G28" s="8"/>
      <c r="H28" s="8"/>
      <c r="J28" s="39"/>
    </row>
    <row r="29" spans="1:14" ht="16.5" thickBot="1" x14ac:dyDescent="0.3">
      <c r="C29" s="7" t="s">
        <v>84</v>
      </c>
      <c r="D29" s="7"/>
      <c r="E29" s="7"/>
      <c r="F29" s="29">
        <f>F12-F23</f>
        <v>-3100258.0399999972</v>
      </c>
      <c r="G29" s="15"/>
      <c r="H29" s="29" t="e">
        <f>+H12-H23+H25+H27</f>
        <v>#VALUE!</v>
      </c>
      <c r="K29" s="17" t="e">
        <f>+F29+H29</f>
        <v>#VALUE!</v>
      </c>
    </row>
    <row r="30" spans="1:14" ht="16.5" thickTop="1" x14ac:dyDescent="0.25">
      <c r="C30" s="7"/>
      <c r="D30" s="7"/>
      <c r="E30" s="7"/>
      <c r="F30" s="8"/>
      <c r="G30" s="8"/>
      <c r="H30" s="8"/>
      <c r="J30" s="17"/>
    </row>
    <row r="31" spans="1:14" hidden="1" x14ac:dyDescent="0.25">
      <c r="F31" s="17"/>
      <c r="G31" s="17"/>
      <c r="H31" s="17"/>
      <c r="K31" s="17">
        <f>+F31+H31</f>
        <v>0</v>
      </c>
    </row>
    <row r="32" spans="1:14" hidden="1" x14ac:dyDescent="0.25">
      <c r="A32" s="4" t="s">
        <v>128</v>
      </c>
      <c r="C32" s="1" t="s">
        <v>129</v>
      </c>
      <c r="F32" s="17">
        <v>0</v>
      </c>
      <c r="G32" s="17"/>
      <c r="H32" s="17">
        <v>0</v>
      </c>
      <c r="K32" s="17">
        <f>+F32+H32</f>
        <v>0</v>
      </c>
    </row>
    <row r="33" spans="1:11" hidden="1" x14ac:dyDescent="0.25">
      <c r="A33" s="4" t="s">
        <v>130</v>
      </c>
      <c r="C33" s="1" t="s">
        <v>131</v>
      </c>
      <c r="F33" s="26">
        <v>0</v>
      </c>
      <c r="G33" s="26"/>
      <c r="H33" s="26">
        <v>0</v>
      </c>
      <c r="K33" s="17">
        <f>+F33+H33</f>
        <v>0</v>
      </c>
    </row>
    <row r="34" spans="1:11" ht="15.75" hidden="1" thickBot="1" x14ac:dyDescent="0.3">
      <c r="F34" s="46">
        <f>SUM(F32:F33)</f>
        <v>0</v>
      </c>
      <c r="G34" s="36"/>
      <c r="H34" s="46">
        <f>SUM(H32:H33)</f>
        <v>0</v>
      </c>
      <c r="K34" s="17">
        <f>+F34+H34</f>
        <v>0</v>
      </c>
    </row>
    <row r="35" spans="1:11" ht="15.75" hidden="1" x14ac:dyDescent="0.25">
      <c r="C35" s="7"/>
      <c r="D35" s="7"/>
      <c r="E35" s="7"/>
      <c r="F35" s="8"/>
      <c r="G35" s="8"/>
      <c r="H35" s="8"/>
    </row>
    <row r="36" spans="1:11" ht="15.75" x14ac:dyDescent="0.25">
      <c r="C36" s="75"/>
      <c r="D36" s="75"/>
      <c r="E36" s="75"/>
      <c r="F36" s="75"/>
      <c r="G36" s="75"/>
      <c r="H36" s="75"/>
    </row>
    <row r="37" spans="1:11" ht="15.75" hidden="1" x14ac:dyDescent="0.25">
      <c r="C37" s="7" t="s">
        <v>94</v>
      </c>
      <c r="D37" s="7"/>
      <c r="E37" s="7"/>
      <c r="F37" s="6"/>
      <c r="G37" s="6"/>
      <c r="H37" s="7"/>
    </row>
    <row r="38" spans="1:11" ht="15.75" x14ac:dyDescent="0.25">
      <c r="C38" s="6"/>
      <c r="D38" s="6"/>
      <c r="E38" s="6"/>
      <c r="F38" s="7"/>
      <c r="G38" s="7"/>
      <c r="H38" s="7"/>
    </row>
    <row r="39" spans="1:11" ht="15.75" x14ac:dyDescent="0.25">
      <c r="C39" s="6"/>
      <c r="D39" s="6"/>
      <c r="E39" s="6"/>
      <c r="F39" s="62"/>
      <c r="G39" s="7"/>
      <c r="H39" s="7"/>
    </row>
    <row r="40" spans="1:11" ht="15.75" x14ac:dyDescent="0.25">
      <c r="C40" s="6"/>
      <c r="D40" s="6"/>
      <c r="E40" s="6"/>
      <c r="F40" s="8"/>
      <c r="G40" s="7"/>
      <c r="H40" s="7"/>
    </row>
    <row r="41" spans="1:11" ht="15.75" x14ac:dyDescent="0.25">
      <c r="C41" s="6"/>
      <c r="D41" s="6"/>
      <c r="E41" s="6"/>
      <c r="F41" s="62"/>
      <c r="G41" s="7"/>
      <c r="H41" s="7"/>
      <c r="J41" s="35"/>
    </row>
    <row r="42" spans="1:11" ht="15.75" x14ac:dyDescent="0.25">
      <c r="C42" s="7"/>
      <c r="D42" s="7"/>
      <c r="E42" s="7"/>
      <c r="F42" s="7"/>
      <c r="G42" s="7"/>
      <c r="H42" s="7"/>
    </row>
    <row r="43" spans="1:11" ht="15.75" hidden="1" x14ac:dyDescent="0.25">
      <c r="C43" s="76" t="s">
        <v>93</v>
      </c>
      <c r="D43" s="76"/>
      <c r="E43" s="76"/>
      <c r="F43" s="76"/>
      <c r="G43" s="76"/>
      <c r="H43" s="76"/>
    </row>
    <row r="44" spans="1:11" ht="18.75" hidden="1" x14ac:dyDescent="0.25">
      <c r="C44" s="64"/>
      <c r="D44" s="64"/>
      <c r="E44" s="64"/>
      <c r="F44" s="64"/>
      <c r="G44" s="64"/>
      <c r="H44" s="64"/>
    </row>
    <row r="45" spans="1:11" ht="18.75" hidden="1" x14ac:dyDescent="0.25">
      <c r="C45" s="65"/>
      <c r="D45" s="65"/>
      <c r="E45" s="65"/>
      <c r="F45" s="65"/>
      <c r="G45" s="65"/>
      <c r="H45" s="65"/>
    </row>
    <row r="46" spans="1:11" ht="15.75" hidden="1" customHeight="1" x14ac:dyDescent="0.3">
      <c r="C46" s="76"/>
      <c r="D46" s="76"/>
      <c r="E46" s="76"/>
      <c r="F46" s="76"/>
      <c r="G46" s="76"/>
      <c r="H46" s="71"/>
    </row>
    <row r="47" spans="1:11" ht="18.75" x14ac:dyDescent="0.25">
      <c r="C47" s="72" t="s">
        <v>91</v>
      </c>
      <c r="D47" s="72"/>
      <c r="E47" s="72"/>
      <c r="F47" s="72"/>
      <c r="G47" s="60"/>
      <c r="H47" s="65"/>
    </row>
    <row r="48" spans="1:11" x14ac:dyDescent="0.25">
      <c r="C48" s="73" t="s">
        <v>92</v>
      </c>
      <c r="D48" s="73"/>
      <c r="E48" s="73"/>
      <c r="F48" s="73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1F1-A72B-4034-8C7A-8602DA6DEC2B}">
  <sheetPr filterMode="1"/>
  <dimension ref="A1:T86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9" t="s">
        <v>0</v>
      </c>
      <c r="C15" s="78"/>
      <c r="D15" s="78"/>
      <c r="E15" s="78"/>
      <c r="F15" s="79"/>
      <c r="G15" s="3"/>
      <c r="H15" s="3"/>
      <c r="I15" s="3"/>
    </row>
    <row r="16" spans="2:9" ht="18.75" x14ac:dyDescent="0.25">
      <c r="B16" s="80" t="s">
        <v>1</v>
      </c>
      <c r="C16" s="77"/>
      <c r="D16" s="77"/>
      <c r="E16" s="77"/>
      <c r="F16" s="80"/>
      <c r="G16" s="3"/>
      <c r="H16" s="3"/>
      <c r="I16" s="3"/>
    </row>
    <row r="17" spans="1:19" ht="18.75" x14ac:dyDescent="0.25">
      <c r="B17" s="80" t="s">
        <v>2</v>
      </c>
      <c r="C17" s="77"/>
      <c r="D17" s="77"/>
      <c r="E17" s="77"/>
      <c r="F17" s="80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+'[2]BC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'[3]EFE-Flujo de Efectivo'!C63</f>
        <v>17808731.739999998</v>
      </c>
      <c r="G22" s="18"/>
      <c r="H22" s="8"/>
      <c r="I22" s="8">
        <v>23411067</v>
      </c>
      <c r="J22" s="17">
        <f>F22-I22</f>
        <v>-5602335.2600000016</v>
      </c>
      <c r="K22" s="17"/>
      <c r="L22" s="17">
        <f t="shared" ref="L22:L29" si="0">+F22+H22</f>
        <v>17808731.739999998</v>
      </c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+SUMIF('[2]BC Balance Comprobación'!A:A,'Balnce General'!A23,'[2]BC Balance Comprobación'!D:D)</f>
        <v>#VALUE!</v>
      </c>
      <c r="G23" s="22"/>
      <c r="H23" s="21" t="e">
        <f>+SUMIF('[2]BC Balance Comprobación'!A:A,'Balnce General'!A23,'[2]BC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+SUMIF('[2]BC Balance Comprobación'!A:A,'Balnce General'!A24,'[2]BC Balance Comprobación'!D:D)</f>
        <v>#VALUE!</v>
      </c>
      <c r="G24" s="22"/>
      <c r="H24" s="21" t="e">
        <f>+SUMIF('[2]BC Balance Comprobación'!A:A,'Balnce General'!A24,'[2]BC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+SUMIF('[2]BC Balance Comprobación'!A:A,'Balnce General'!A25,'[2]BC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'[3]BC Balance Comprobación'!D21</f>
        <v>1112862</v>
      </c>
      <c r="G26" s="18"/>
      <c r="H26" s="8"/>
      <c r="I26" s="8">
        <v>2361505</v>
      </c>
      <c r="J26" s="17">
        <f>F26-I26</f>
        <v>-1248643</v>
      </c>
      <c r="K26" s="17"/>
      <c r="L26" s="17">
        <f t="shared" si="0"/>
        <v>1112862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+SUMIF('[2]BC Balance Comprobación'!A:A,'Balnce General'!A27,'[2]BC Balance Comprobación'!D:D)</f>
        <v>#VALUE!</v>
      </c>
      <c r="G27" s="22"/>
      <c r="H27" s="21" t="e">
        <f>+SUMIF('[2]BC Balance Comprobación'!A:A,'Balnce General'!A27,'[2]BC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+SUMIF('[2]BC Balance Comprobación'!A:A,'Balnce General'!A28,'[2]BC Balance Comprobación'!D:D)</f>
        <v>#VALUE!</v>
      </c>
      <c r="G28" s="22"/>
      <c r="H28" s="21" t="e">
        <f>+SUMIF('[2]BC Balance Comprobación'!A:A,'Balnce General'!A28,'[2]BC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18921593.739999998</v>
      </c>
      <c r="G29" s="15"/>
      <c r="H29" s="15"/>
      <c r="I29" s="33">
        <f>I22+I26</f>
        <v>25772572</v>
      </c>
      <c r="J29" s="17">
        <f>F29-I29</f>
        <v>-6850978.2600000016</v>
      </c>
      <c r="K29" s="35"/>
      <c r="L29" s="17">
        <f t="shared" si="0"/>
        <v>18921593.739999998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+SUMIF('[2]BC Balance Comprobación'!A:A,'Balnce General'!A32,'[2]BC Balance Comprobación'!D:D)</f>
        <v>#VALUE!</v>
      </c>
      <c r="G32" s="22"/>
      <c r="H32" s="21" t="e">
        <f>+SUMIF('[2]BC Balance Comprobación'!A:A,'Balnce General'!A32,'[2]BC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+SUMIF('[2]BC Balance Comprobación'!A:A,'Balnce General'!A33,'[2]BC Balance Comprobación'!D:D)</f>
        <v>#VALUE!</v>
      </c>
      <c r="G33" s="22"/>
      <c r="H33" s="21" t="e">
        <f>+SUMIF('[2]BC Balance Comprobación'!A:A,'Balnce General'!A33,'[2]BC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+SUMIF('[2]BC Balance Comprobación'!A:A,'Balnce General'!A34,'[2]BC Balance Comprobación'!D:D)</f>
        <v>#VALUE!</v>
      </c>
      <c r="G34" s="22"/>
      <c r="H34" s="21" t="e">
        <f>+SUMIF('[2]BC Balance Comprobación'!A:A,'Balnce General'!A34,'[2]BC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+SUMIF('[2]BC Balance Comprobación'!A:A,'Balnce General'!A35,'[2]BC Balance Comprobación'!D:D)</f>
        <v>#VALUE!</v>
      </c>
      <c r="G35" s="22"/>
      <c r="H35" s="21" t="e">
        <f>+SUMIF('[2]BC Balance Comprobación'!A:A,'Balnce General'!A35,'[2]BC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'[2]BC Balance Comprobación'!B21+'[2]BC Balance Comprobación'!B22</f>
        <v>0</v>
      </c>
      <c r="D36" s="8"/>
      <c r="E36" s="8"/>
      <c r="F36" s="26">
        <f>'[3]BC Balance Comprobación'!D23+'[3]BC Balance Comprobación'!D24</f>
        <v>70792397.900000006</v>
      </c>
      <c r="G36" s="18"/>
      <c r="H36" s="8"/>
      <c r="I36" s="8">
        <v>73263524</v>
      </c>
      <c r="J36" s="17">
        <f>F36-I36</f>
        <v>-2471126.099999994</v>
      </c>
      <c r="K36" s="39"/>
      <c r="L36" s="17">
        <f t="shared" si="1"/>
        <v>70792397.900000006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+SUMIF('[2]BC Balance Comprobación'!A:A,'Balnce General'!A37,'[2]BC Balance Comprobación'!D:D)</f>
        <v>#VALUE!</v>
      </c>
      <c r="G37" s="40"/>
      <c r="H37" s="26" t="e">
        <f>+SUMIF('[2]BC Balance Comprobación'!A:A,'Balnce General'!A37,'[2]BC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+SUMIF('[2]BC Balance Comprobación'!A:A,'Balnce General'!A38,'[2]BC Balance Comprobación'!D:D)</f>
        <v>#VALUE!</v>
      </c>
      <c r="G38" s="22"/>
      <c r="H38" s="21" t="e">
        <f>+SUMIF('[2]BC Balance Comprobación'!A:A,'Balnce General'!A38,'[2]BC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70792397.900000006</v>
      </c>
      <c r="G39" s="15"/>
      <c r="H39" s="15"/>
      <c r="I39" s="33">
        <f>SUM(I32:I38)</f>
        <v>73263524</v>
      </c>
      <c r="J39" s="17">
        <f t="shared" ref="J39:J44" si="2">F39-I39</f>
        <v>-2471126.099999994</v>
      </c>
      <c r="K39" s="39"/>
      <c r="L39" s="17">
        <f t="shared" si="1"/>
        <v>70792397.900000006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89713991.640000001</v>
      </c>
      <c r="G41" s="15"/>
      <c r="H41" s="15"/>
      <c r="I41" s="29">
        <f>SUM(I39,I29)</f>
        <v>99036096</v>
      </c>
      <c r="J41" s="17">
        <f t="shared" si="2"/>
        <v>-9322104.3599999994</v>
      </c>
      <c r="K41" s="17"/>
      <c r="L41" s="17">
        <f>+F41+H41</f>
        <v>89713991.640000001</v>
      </c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7"/>
      <c r="D46" s="47"/>
      <c r="E46" s="47"/>
      <c r="F46" s="48">
        <f>-'[3]BC Balance Comprobación'!D29</f>
        <v>9885418.4000000004</v>
      </c>
      <c r="G46" s="40"/>
      <c r="H46" s="17"/>
      <c r="I46" s="49">
        <v>9644835</v>
      </c>
      <c r="K46" s="35"/>
      <c r="L46" s="17">
        <f t="shared" si="3"/>
        <v>9885418.4000000004</v>
      </c>
      <c r="M46" s="39"/>
      <c r="N46" s="19"/>
      <c r="O46" s="16"/>
      <c r="S46" s="50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-SUMIF('[2]BC Balance Comprobación'!A:A,'Balnce General'!A47,'[2]BC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-SUMIF('[2]BC Balance Comprobación'!A:A,'Balnce General'!A48,'[2]BC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7"/>
      <c r="E49" s="47"/>
      <c r="F49" s="51">
        <f>-'[3]BC Balance Comprobación'!D30</f>
        <v>361786.94</v>
      </c>
      <c r="G49" s="52"/>
      <c r="H49" s="49"/>
      <c r="I49" s="53"/>
      <c r="J49" s="17">
        <f>F49-I49</f>
        <v>361786.94</v>
      </c>
      <c r="K49" s="54"/>
      <c r="L49" s="21">
        <f t="shared" si="3"/>
        <v>361786.94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-SUMIF('[2]BC Balance Comprobación'!A:A,'Balnce General'!A50,'[2]BC Balance Comprobación'!D:D)</f>
        <v>#VALUE!</v>
      </c>
      <c r="G50" s="22"/>
      <c r="H50" s="21" t="e">
        <f>-SUMIF('[2]BC Balance Comprobación'!A:A,'Balnce General'!A50,'[2]BC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-SUMIF('[2]BC Balance Comprobación'!A:A,'Balnce General'!A51,'[2]BC Balance Comprobación'!D:D)</f>
        <v>#VALUE!</v>
      </c>
      <c r="G51" s="22"/>
      <c r="H51" s="21" t="e">
        <f>-SUMIF('[2]BC Balance Comprobación'!A:A,'Balnce General'!A51,'[2]BC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-SUMIF('[2]BC Balance Comprobación'!A:A,'Balnce General'!A52,'[2]BC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10247205.34</v>
      </c>
      <c r="G54" s="15"/>
      <c r="H54" s="15"/>
      <c r="I54" s="15">
        <f>SUBTOTAL(9,I46:I53)</f>
        <v>9644835</v>
      </c>
      <c r="J54" s="17">
        <f>F54-I54</f>
        <v>602370.33999999985</v>
      </c>
      <c r="K54" s="17"/>
      <c r="L54" s="17">
        <f t="shared" si="3"/>
        <v>10247205.34</v>
      </c>
      <c r="N54" s="54"/>
      <c r="O54" s="35"/>
      <c r="Q54" s="50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5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4"/>
      <c r="N56" s="24"/>
      <c r="O56" s="54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-SUMIF('[2]BC Balance Comprobación'!A:A,'Balnce General'!A57,'[2]BC Balance Comprobación'!D:D)</f>
        <v>#VALUE!</v>
      </c>
      <c r="G57" s="22"/>
      <c r="H57" s="21" t="e">
        <f>-SUMIF('[2]BC Balance Comprobación'!A:A,'Balnce General'!A57,'[2]BC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-SUMIF('[2]BC Balance Comprobación'!A:A,'Balnce General'!A58,'[2]BC Balance Comprobación'!D:D)</f>
        <v>#VALUE!</v>
      </c>
      <c r="G58" s="22"/>
      <c r="H58" s="21" t="e">
        <f>-SUMIF('[2]BC Balance Comprobación'!A:A,'Balnce General'!A58,'[2]BC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-SUMIF('[2]BC Balance Comprobación'!A:A,'Balnce General'!A59,'[2]BC Balance Comprobación'!D:D)</f>
        <v>#VALUE!</v>
      </c>
      <c r="G59" s="22"/>
      <c r="H59" s="21" t="e">
        <f>-SUMIF('[2]BC Balance Comprobación'!A:A,'Balnce General'!A59,'[2]BC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-SUMIF('[2]BC Balance Comprobación'!A:A,'Balnce General'!A60,'[2]BC Balance Comprobación'!D:D)</f>
        <v>#VALUE!</v>
      </c>
      <c r="G60" s="22"/>
      <c r="H60" s="21" t="e">
        <f>-SUMIF('[2]BC Balance Comprobación'!A:A,'Balnce General'!A60,'[2]BC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-SUMIF('[2]BC Balance Comprobación'!A:A,'Balnce General'!A61,'[2]BC Balance Comprobación'!D:D)</f>
        <v>#VALUE!</v>
      </c>
      <c r="G61" s="22"/>
      <c r="H61" s="21" t="e">
        <f>-SUMIF('[2]BC Balance Comprobación'!A:A,'Balnce General'!A61,'[2]BC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-SUMIF('[2]BC Balance Comprobación'!A:A,'Balnce General'!A62,'[2]BC Balance Comprobación'!D:D)</f>
        <v>#VALUE!</v>
      </c>
      <c r="G62" s="22"/>
      <c r="H62" s="21" t="e">
        <f>-SUMIF('[2]BC Balance Comprobación'!A:A,'Balnce General'!A62,'[2]BC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6">
        <v>0</v>
      </c>
      <c r="D63" s="39"/>
      <c r="E63" s="39"/>
      <c r="F63" s="56">
        <v>0</v>
      </c>
      <c r="G63" s="39"/>
      <c r="H63" s="39"/>
      <c r="I63" s="56">
        <v>0</v>
      </c>
      <c r="J63" s="17">
        <f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10247205.34</v>
      </c>
      <c r="G64" s="15"/>
      <c r="H64" s="15"/>
      <c r="I64" s="33">
        <f>SUM(I54,I63)</f>
        <v>9644835</v>
      </c>
      <c r="J64" s="17">
        <f>F64-I64</f>
        <v>602370.33999999985</v>
      </c>
      <c r="K64" s="17"/>
      <c r="L64" s="17">
        <f t="shared" si="4"/>
        <v>10247205.34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>F65-I65</f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>F66-I66</f>
        <v>0</v>
      </c>
      <c r="K66" s="39"/>
      <c r="N66" s="19"/>
      <c r="O66" s="35"/>
      <c r="P66" s="1" t="s">
        <v>78</v>
      </c>
      <c r="Q66" s="57">
        <v>4418</v>
      </c>
    </row>
    <row r="67" spans="1:20" customFormat="1" ht="15.75" x14ac:dyDescent="0.25">
      <c r="A67" s="20" t="s">
        <v>79</v>
      </c>
      <c r="B67" s="1" t="s">
        <v>80</v>
      </c>
      <c r="C67" s="49"/>
      <c r="D67" s="49"/>
      <c r="E67" s="49"/>
      <c r="F67" s="21">
        <f>'[2]ECANP-Cambio Patrimonio'!E20</f>
        <v>51695326</v>
      </c>
      <c r="G67" s="49"/>
      <c r="H67" s="49"/>
      <c r="I67" s="49">
        <v>51695326</v>
      </c>
      <c r="J67" s="17">
        <f>F67-I67</f>
        <v>0</v>
      </c>
      <c r="K67" s="21"/>
      <c r="L67" s="21">
        <f t="shared" ref="L67:L72" si="5">+F67+H67</f>
        <v>51695326</v>
      </c>
      <c r="M67" s="23"/>
      <c r="N67" s="24"/>
      <c r="O67" s="23"/>
      <c r="P67" s="23"/>
    </row>
    <row r="68" spans="1:20" customFormat="1" hidden="1" x14ac:dyDescent="0.25">
      <c r="A68" s="20" t="s">
        <v>81</v>
      </c>
      <c r="B68" s="1" t="s">
        <v>82</v>
      </c>
      <c r="C68" s="1"/>
      <c r="D68" s="1"/>
      <c r="E68" s="1"/>
      <c r="F68" s="21" t="e">
        <f>-SUMIF('[2]BC Balance Comprobación'!A:A,'Balnce General'!A68,'[2]BC Balance Comprobación'!D:D)</f>
        <v>#VALUE!</v>
      </c>
      <c r="G68" s="22"/>
      <c r="H68" s="21" t="e">
        <f>-SUMIF('[2]BC Balance Comprobación'!A:A,'Balnce General'!A68,'[2]BC Balance Comprobación'!F:F)</f>
        <v>#VALUE!</v>
      </c>
      <c r="I68" s="21"/>
      <c r="J68" s="23"/>
      <c r="K68" s="23"/>
      <c r="L68" s="21" t="e">
        <f t="shared" si="5"/>
        <v>#VALUE!</v>
      </c>
      <c r="M68" s="23"/>
      <c r="N68" s="24"/>
      <c r="O68" s="23"/>
      <c r="P68" s="23"/>
    </row>
    <row r="69" spans="1:20" ht="15.75" x14ac:dyDescent="0.25">
      <c r="A69" s="4" t="s">
        <v>83</v>
      </c>
      <c r="B69" s="1" t="s">
        <v>84</v>
      </c>
      <c r="C69" s="8">
        <f>'[4] ERF-Rendimiento Financiero'!D27</f>
        <v>0</v>
      </c>
      <c r="D69" s="8"/>
      <c r="E69" s="8"/>
      <c r="F69" s="17">
        <f>'[3]ECANP-Cambio Patrimonio'!G13+'[3]ECANP-Cambio Patrimonio'!G15+'[3]ECANP-Cambio Patrimonio'!G16+'[3]ECANP-Cambio Patrimonio'!G17+'[3]ECANP-Cambio Patrimonio'!G18</f>
        <v>30871718.220000003</v>
      </c>
      <c r="G69" s="18"/>
      <c r="H69" s="8"/>
      <c r="I69" s="8">
        <v>38126099</v>
      </c>
      <c r="J69" s="17">
        <f>F69-I69</f>
        <v>-7254380.7799999975</v>
      </c>
      <c r="K69" s="17"/>
      <c r="L69" s="17">
        <f t="shared" si="5"/>
        <v>30871718.220000003</v>
      </c>
      <c r="N69" s="19"/>
    </row>
    <row r="70" spans="1:20" ht="15.75" x14ac:dyDescent="0.25">
      <c r="A70" s="4" t="s">
        <v>85</v>
      </c>
      <c r="B70" s="1" t="s">
        <v>86</v>
      </c>
      <c r="C70" s="25">
        <f>'[2]ECANP-Cambio Patrimonio'!I13+'[2]ECANP-Cambio Patrimonio'!I18</f>
        <v>0</v>
      </c>
      <c r="D70" s="8"/>
      <c r="E70" s="8"/>
      <c r="F70" s="26">
        <f>'[3]ECANP-Cambio Patrimonio'!G19</f>
        <v>-3100258.0399999972</v>
      </c>
      <c r="G70" s="18"/>
      <c r="H70" s="8"/>
      <c r="I70" s="8">
        <v>-430164</v>
      </c>
      <c r="J70" s="17">
        <f>F70-I70</f>
        <v>-2670094.0399999972</v>
      </c>
      <c r="K70" s="17"/>
      <c r="L70" s="17">
        <f t="shared" si="5"/>
        <v>-3100258.0399999972</v>
      </c>
      <c r="N70" s="19"/>
    </row>
    <row r="71" spans="1:20" customFormat="1" x14ac:dyDescent="0.25">
      <c r="A71" s="20" t="s">
        <v>87</v>
      </c>
      <c r="B71" s="1" t="s">
        <v>88</v>
      </c>
      <c r="C71" s="1"/>
      <c r="D71" s="1"/>
      <c r="E71" s="1"/>
      <c r="F71" s="17"/>
      <c r="G71" s="22"/>
      <c r="H71" s="17" t="e">
        <f>-SUMIF('[2]BC Balance Comprobación'!A:A,'Balnce General'!A71,'[2]BC Balance Comprobación'!F:F)</f>
        <v>#VALUE!</v>
      </c>
      <c r="I71" s="17"/>
      <c r="J71" s="23"/>
      <c r="K71" s="21"/>
      <c r="L71" s="21" t="e">
        <f t="shared" si="5"/>
        <v>#VALUE!</v>
      </c>
      <c r="M71" s="23"/>
      <c r="N71" s="24"/>
      <c r="O71" s="23"/>
      <c r="P71" s="23"/>
      <c r="T71" s="58"/>
    </row>
    <row r="72" spans="1:20" ht="15.75" x14ac:dyDescent="0.25">
      <c r="B72" s="32" t="s">
        <v>89</v>
      </c>
      <c r="C72" s="33">
        <f>SUM(C66:C71)</f>
        <v>0</v>
      </c>
      <c r="D72" s="15"/>
      <c r="E72" s="15"/>
      <c r="F72" s="34">
        <f>SUBTOTAL(9,F67:F71)</f>
        <v>79466786.180000007</v>
      </c>
      <c r="G72" s="15"/>
      <c r="H72" s="15"/>
      <c r="I72" s="33">
        <f>SUM(I66:I71)</f>
        <v>89391261</v>
      </c>
      <c r="J72" s="17">
        <f>F72-I72</f>
        <v>-9924474.8199999928</v>
      </c>
      <c r="K72" s="17"/>
      <c r="L72" s="17">
        <f t="shared" si="5"/>
        <v>79466786.180000007</v>
      </c>
      <c r="M72" s="35"/>
      <c r="N72" s="19"/>
    </row>
    <row r="73" spans="1:20" ht="15.75" x14ac:dyDescent="0.25">
      <c r="C73" s="14"/>
      <c r="D73" s="14"/>
      <c r="E73" s="14"/>
      <c r="F73" s="16"/>
      <c r="G73" s="14"/>
      <c r="H73" s="14"/>
      <c r="I73" s="14"/>
      <c r="J73" s="17">
        <f>F73-I73</f>
        <v>0</v>
      </c>
      <c r="K73" s="17"/>
      <c r="O73" s="17"/>
    </row>
    <row r="74" spans="1:20" ht="27" thickBot="1" x14ac:dyDescent="0.3">
      <c r="B74" s="32" t="s">
        <v>90</v>
      </c>
      <c r="C74" s="29">
        <f>+C64+C72</f>
        <v>37695935</v>
      </c>
      <c r="D74" s="15"/>
      <c r="E74" s="15"/>
      <c r="F74" s="46">
        <f>+F64+F72</f>
        <v>89713991.520000011</v>
      </c>
      <c r="G74" s="15"/>
      <c r="H74" s="15"/>
      <c r="I74" s="29">
        <f>+I64+I72</f>
        <v>99036096</v>
      </c>
      <c r="J74" s="17">
        <f>F74-I74</f>
        <v>-9322104.4799999893</v>
      </c>
      <c r="K74" s="17"/>
      <c r="M74" s="17"/>
      <c r="N74" s="17">
        <f>F41-F74</f>
        <v>0.11999998986721039</v>
      </c>
      <c r="S74" s="59"/>
      <c r="T74" s="57"/>
    </row>
    <row r="75" spans="1:20" ht="24" thickTop="1" x14ac:dyDescent="0.25">
      <c r="B75" s="32"/>
      <c r="C75" s="60"/>
      <c r="D75" s="60"/>
      <c r="E75" s="60"/>
      <c r="F75" s="36"/>
      <c r="G75" s="14"/>
      <c r="H75" s="15"/>
      <c r="I75" s="15"/>
      <c r="J75" s="17">
        <f>F75-I75</f>
        <v>0</v>
      </c>
      <c r="K75" s="61"/>
      <c r="N75" s="17"/>
      <c r="O75" s="35"/>
    </row>
    <row r="76" spans="1:20" ht="15.75" x14ac:dyDescent="0.25">
      <c r="C76" s="7"/>
      <c r="D76" s="7"/>
      <c r="E76" s="7"/>
      <c r="F76" s="36"/>
      <c r="G76" s="14"/>
      <c r="H76" s="15"/>
      <c r="I76" s="15"/>
      <c r="K76" s="17"/>
    </row>
    <row r="77" spans="1:20" ht="15.75" x14ac:dyDescent="0.25">
      <c r="C77" s="7"/>
      <c r="D77" s="7"/>
      <c r="E77" s="7"/>
      <c r="G77" s="7"/>
      <c r="H77" s="8"/>
      <c r="I77" s="8"/>
      <c r="K77" s="17"/>
      <c r="L77" s="17"/>
    </row>
    <row r="78" spans="1:20" ht="15.75" customHeight="1" x14ac:dyDescent="0.25">
      <c r="B78" s="81" t="s">
        <v>91</v>
      </c>
      <c r="C78" s="82"/>
      <c r="D78" s="82"/>
      <c r="E78" s="82"/>
      <c r="F78" s="81"/>
      <c r="G78" s="62"/>
      <c r="H78" s="62"/>
      <c r="I78" s="62"/>
    </row>
    <row r="79" spans="1:20" ht="15.75" customHeight="1" x14ac:dyDescent="0.25">
      <c r="B79" s="83" t="s">
        <v>92</v>
      </c>
      <c r="C79" s="83"/>
      <c r="D79" s="83"/>
      <c r="E79" s="83"/>
      <c r="F79" s="83"/>
      <c r="G79" s="63"/>
      <c r="H79" s="63"/>
      <c r="I79" s="63"/>
      <c r="J79" s="63"/>
    </row>
    <row r="80" spans="1:20" ht="15.75" hidden="1" x14ac:dyDescent="0.25">
      <c r="B80" s="76" t="s">
        <v>93</v>
      </c>
      <c r="C80" s="76"/>
      <c r="D80" s="76"/>
      <c r="E80" s="76"/>
      <c r="F80" s="76"/>
      <c r="G80" s="7"/>
      <c r="H80" s="62"/>
      <c r="I80" s="62"/>
    </row>
    <row r="81" spans="2:10" ht="18.75" hidden="1" x14ac:dyDescent="0.25">
      <c r="B81" s="64"/>
      <c r="C81" s="64"/>
      <c r="D81" s="64"/>
      <c r="E81" s="64"/>
      <c r="F81" s="64"/>
      <c r="G81" s="7"/>
      <c r="H81" s="8"/>
      <c r="I81" s="8"/>
    </row>
    <row r="82" spans="2:10" ht="15.75" hidden="1" customHeight="1" x14ac:dyDescent="0.25">
      <c r="B82" s="65"/>
      <c r="C82" s="65"/>
      <c r="D82" s="65"/>
      <c r="E82" s="65"/>
      <c r="F82" s="65"/>
      <c r="G82" s="66"/>
      <c r="H82" s="66"/>
      <c r="I82" s="66"/>
      <c r="J82" s="67"/>
    </row>
    <row r="83" spans="2:10" ht="15.75" hidden="1" x14ac:dyDescent="0.25">
      <c r="B83" s="76"/>
      <c r="C83" s="76"/>
      <c r="D83" s="76"/>
      <c r="E83" s="76"/>
      <c r="F83" s="76"/>
      <c r="G83" s="7"/>
      <c r="H83" s="7"/>
      <c r="I83" s="7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ERF-Rendimiento Financiero</vt:lpstr>
      <vt:lpstr>Balnce General</vt:lpstr>
      <vt:lpstr>' ERF-Rendimiento Financiero'!Área_de_impresión</vt:lpstr>
      <vt:lpstr>'Balnce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Departamento OAI</cp:lastModifiedBy>
  <dcterms:created xsi:type="dcterms:W3CDTF">2023-02-10T18:58:37Z</dcterms:created>
  <dcterms:modified xsi:type="dcterms:W3CDTF">2023-02-10T19:59:32Z</dcterms:modified>
</cp:coreProperties>
</file>